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aatstav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J. Klouwen</author>
  </authors>
  <commentList>
    <comment ref="H4" authorId="0">
      <text>
        <r>
          <rPr>
            <b/>
            <sz val="8"/>
            <rFont val="Tahoma"/>
            <family val="0"/>
          </rPr>
          <t>g = (rekenkundig) gemiddelde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standaardafwijking bij een populatie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standaardafwijking bij een steekproef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<sst xmlns="http://schemas.openxmlformats.org/spreadsheetml/2006/main" count="63" uniqueCount="40">
  <si>
    <t>Uitkomst</t>
  </si>
  <si>
    <t>Kans</t>
  </si>
  <si>
    <t>x</t>
  </si>
  <si>
    <t>p</t>
  </si>
  <si>
    <t>Klassengrenzen</t>
  </si>
  <si>
    <t>m</t>
  </si>
  <si>
    <t>f</t>
  </si>
  <si>
    <t>f*m</t>
  </si>
  <si>
    <t>gemiddelde:</t>
  </si>
  <si>
    <t>scheefheid:</t>
  </si>
  <si>
    <t>spitsheid:</t>
  </si>
  <si>
    <t>3e moment</t>
  </si>
  <si>
    <t>4e moment</t>
  </si>
  <si>
    <t>skewness</t>
  </si>
  <si>
    <t>kurtosis</t>
  </si>
  <si>
    <t>Klasse</t>
  </si>
  <si>
    <t>Maatstaven van een klassenindeling</t>
  </si>
  <si>
    <t>variantie (pop.)</t>
  </si>
  <si>
    <t>variantie (st.pr.)</t>
  </si>
  <si>
    <t>stand.afw.(pop.):</t>
  </si>
  <si>
    <t>stand.afw.(st.pr.):</t>
  </si>
  <si>
    <t>f*x</t>
  </si>
  <si>
    <t>f*(m - g)^2</t>
  </si>
  <si>
    <t>f*(x - g)^2</t>
  </si>
  <si>
    <t>kansvariabele:</t>
  </si>
  <si>
    <t>(x-g)^3</t>
  </si>
  <si>
    <t>(x-g)^4</t>
  </si>
  <si>
    <t xml:space="preserve">Maatstaven van een kansvariabele </t>
  </si>
  <si>
    <t xml:space="preserve">Maatstaven van een frequentieverdeling </t>
  </si>
  <si>
    <t>p*x</t>
  </si>
  <si>
    <t>stand.afw.:</t>
  </si>
  <si>
    <t>variantie:</t>
  </si>
  <si>
    <t>Jaap</t>
  </si>
  <si>
    <t>Klouwen</t>
  </si>
  <si>
    <t xml:space="preserve"> invoer</t>
  </si>
  <si>
    <t xml:space="preserve"> uitvoer</t>
  </si>
  <si>
    <t>verwachting:</t>
  </si>
  <si>
    <t>klassen:</t>
  </si>
  <si>
    <t>freq.-ind.:</t>
  </si>
  <si>
    <t>p*(x-E)^2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</si>
</sst>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"/>
    <numFmt numFmtId="166" formatCode="0.0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0"/>
      <color indexed="2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Alignment="1">
      <alignment/>
    </xf>
    <xf numFmtId="167" fontId="0" fillId="2" borderId="1" xfId="0" applyNumberForma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9" fillId="3" borderId="1" xfId="0" applyFont="1" applyFill="1" applyBorder="1" applyAlignment="1">
      <alignment horizontal="right"/>
    </xf>
    <xf numFmtId="0" fontId="0" fillId="3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140625" style="0" customWidth="1"/>
    <col min="2" max="2" width="6.28125" style="0" customWidth="1"/>
    <col min="3" max="3" width="8.140625" style="0" customWidth="1"/>
    <col min="5" max="5" width="8.28125" style="0" customWidth="1"/>
    <col min="6" max="6" width="10.140625" style="0" bestFit="1" customWidth="1"/>
    <col min="7" max="7" width="10.57421875" style="0" customWidth="1"/>
    <col min="8" max="8" width="11.140625" style="0" customWidth="1"/>
    <col min="9" max="9" width="15.00390625" style="0" customWidth="1"/>
    <col min="10" max="10" width="11.57421875" style="0" customWidth="1"/>
    <col min="11" max="11" width="10.421875" style="0" customWidth="1"/>
  </cols>
  <sheetData>
    <row r="1" spans="1:19" ht="12.75">
      <c r="A1" s="7"/>
      <c r="B1" s="7"/>
      <c r="C1" s="7"/>
      <c r="D1" s="7"/>
      <c r="E1" s="7"/>
      <c r="F1" s="7"/>
      <c r="G1" s="7"/>
      <c r="H1" s="7"/>
      <c r="I1" s="7"/>
      <c r="J1" s="7" t="s">
        <v>32</v>
      </c>
      <c r="K1" s="7" t="s">
        <v>33</v>
      </c>
      <c r="L1" s="7"/>
      <c r="M1" s="7"/>
      <c r="N1" s="7"/>
      <c r="O1" s="7"/>
      <c r="P1" s="7"/>
      <c r="Q1" s="7"/>
      <c r="R1" s="7"/>
      <c r="S1" s="7"/>
    </row>
    <row r="2" spans="1:20" ht="12.75">
      <c r="A2" s="7"/>
      <c r="B2" s="1" t="s">
        <v>16</v>
      </c>
      <c r="C2" s="1"/>
      <c r="D2" s="2"/>
      <c r="E2" s="2"/>
      <c r="F2" s="2"/>
      <c r="G2" s="2"/>
      <c r="H2" s="2"/>
      <c r="I2" s="15"/>
      <c r="J2" s="2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7"/>
      <c r="B3" s="2"/>
      <c r="C3" s="2"/>
      <c r="D3" s="2"/>
      <c r="E3" s="2"/>
      <c r="F3" s="2"/>
      <c r="G3" s="2"/>
      <c r="H3" s="2"/>
      <c r="J3" s="2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2.75">
      <c r="A4" s="7"/>
      <c r="B4" s="1" t="s">
        <v>15</v>
      </c>
      <c r="C4" s="11"/>
      <c r="D4" s="19" t="s">
        <v>4</v>
      </c>
      <c r="E4" s="12" t="s">
        <v>5</v>
      </c>
      <c r="F4" s="12" t="s">
        <v>6</v>
      </c>
      <c r="G4" s="12" t="s">
        <v>7</v>
      </c>
      <c r="H4" s="12" t="s">
        <v>22</v>
      </c>
      <c r="I4" s="2"/>
      <c r="J4" s="2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7"/>
      <c r="B5" s="2">
        <v>1</v>
      </c>
      <c r="C5" s="29">
        <v>40</v>
      </c>
      <c r="D5" s="29">
        <v>50</v>
      </c>
      <c r="E5" s="2">
        <f>(C5+D5)/2</f>
        <v>45</v>
      </c>
      <c r="F5" s="31">
        <v>20</v>
      </c>
      <c r="G5" s="2">
        <f>E5*F5</f>
        <v>900</v>
      </c>
      <c r="H5" s="2">
        <f>F5*(E5-$J$5)^2</f>
        <v>17424.037460978147</v>
      </c>
      <c r="I5" s="3" t="s">
        <v>8</v>
      </c>
      <c r="J5" s="17">
        <f>G15/F15</f>
        <v>74.51612903225806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>
      <c r="A6" s="7"/>
      <c r="B6" s="2">
        <v>2</v>
      </c>
      <c r="C6" s="30">
        <v>50</v>
      </c>
      <c r="D6" s="30">
        <v>60</v>
      </c>
      <c r="E6" s="2">
        <f aca="true" t="shared" si="0" ref="E6:E14">(C6+D6)/2</f>
        <v>55</v>
      </c>
      <c r="F6" s="29">
        <v>20</v>
      </c>
      <c r="G6" s="2">
        <f aca="true" t="shared" si="1" ref="G6:G14">E6*F6</f>
        <v>1100</v>
      </c>
      <c r="H6" s="2">
        <f aca="true" t="shared" si="2" ref="H6:H14">F6*(E6-$J$5)^2</f>
        <v>7617.585848074922</v>
      </c>
      <c r="I6" s="13" t="s">
        <v>19</v>
      </c>
      <c r="J6" s="10">
        <f>SQRT(J8)</f>
        <v>16.073830266125462</v>
      </c>
      <c r="K6" s="9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7"/>
      <c r="B7" s="2">
        <v>3</v>
      </c>
      <c r="C7" s="30">
        <v>60</v>
      </c>
      <c r="D7" s="30">
        <v>70</v>
      </c>
      <c r="E7" s="2">
        <f t="shared" si="0"/>
        <v>65</v>
      </c>
      <c r="F7" s="30">
        <v>28</v>
      </c>
      <c r="G7" s="2">
        <f t="shared" si="1"/>
        <v>1820</v>
      </c>
      <c r="H7" s="2">
        <f t="shared" si="2"/>
        <v>2535.5879292403743</v>
      </c>
      <c r="I7" s="13" t="s">
        <v>20</v>
      </c>
      <c r="J7" s="10">
        <f>SQRT(J9)</f>
        <v>16.117214502295067</v>
      </c>
      <c r="K7" s="9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7"/>
      <c r="B8" s="2">
        <v>4</v>
      </c>
      <c r="C8" s="30">
        <v>70</v>
      </c>
      <c r="D8" s="30">
        <v>80</v>
      </c>
      <c r="E8" s="2">
        <f t="shared" si="0"/>
        <v>75</v>
      </c>
      <c r="F8" s="30">
        <v>36</v>
      </c>
      <c r="G8" s="2">
        <f t="shared" si="1"/>
        <v>2700</v>
      </c>
      <c r="H8" s="2">
        <f t="shared" si="2"/>
        <v>8.428720083246635</v>
      </c>
      <c r="I8" s="3" t="s">
        <v>17</v>
      </c>
      <c r="J8" s="10">
        <f>H15/F15</f>
        <v>258.3680194242109</v>
      </c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7"/>
      <c r="B9" s="2">
        <v>5</v>
      </c>
      <c r="C9" s="30">
        <v>80</v>
      </c>
      <c r="D9" s="30">
        <v>90</v>
      </c>
      <c r="E9" s="2">
        <f t="shared" si="0"/>
        <v>85</v>
      </c>
      <c r="F9" s="30">
        <v>45</v>
      </c>
      <c r="G9" s="2">
        <f t="shared" si="1"/>
        <v>3825</v>
      </c>
      <c r="H9" s="2">
        <f t="shared" si="2"/>
        <v>4946.0197710718</v>
      </c>
      <c r="I9" s="3" t="s">
        <v>18</v>
      </c>
      <c r="J9" s="10">
        <f>H15/(F15-1)</f>
        <v>259.7646033129904</v>
      </c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7"/>
      <c r="B10" s="2">
        <v>6</v>
      </c>
      <c r="C10" s="30">
        <v>90</v>
      </c>
      <c r="D10" s="30">
        <v>100</v>
      </c>
      <c r="E10" s="2">
        <f t="shared" si="0"/>
        <v>95</v>
      </c>
      <c r="F10" s="30">
        <v>37</v>
      </c>
      <c r="G10" s="2">
        <f t="shared" si="1"/>
        <v>3515</v>
      </c>
      <c r="H10" s="2">
        <f t="shared" si="2"/>
        <v>15524.791883454736</v>
      </c>
      <c r="I10" s="2"/>
      <c r="J10" s="2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>
      <c r="A11" s="7"/>
      <c r="B11" s="2">
        <v>7</v>
      </c>
      <c r="C11" s="5"/>
      <c r="D11" s="5"/>
      <c r="E11" s="2">
        <f t="shared" si="0"/>
        <v>0</v>
      </c>
      <c r="F11" s="5"/>
      <c r="G11" s="2">
        <f t="shared" si="1"/>
        <v>0</v>
      </c>
      <c r="H11" s="2">
        <f t="shared" si="2"/>
        <v>0</v>
      </c>
      <c r="I11" s="3" t="s">
        <v>9</v>
      </c>
      <c r="J11" s="10">
        <f>D79</f>
        <v>-0.4140124464085211</v>
      </c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7"/>
      <c r="B12" s="2">
        <v>8</v>
      </c>
      <c r="C12" s="5"/>
      <c r="D12" s="5"/>
      <c r="E12" s="2">
        <f t="shared" si="0"/>
        <v>0</v>
      </c>
      <c r="F12" s="5"/>
      <c r="G12" s="2">
        <f t="shared" si="1"/>
        <v>0</v>
      </c>
      <c r="H12" s="2">
        <f t="shared" si="2"/>
        <v>0</v>
      </c>
      <c r="I12" s="3" t="s">
        <v>10</v>
      </c>
      <c r="J12" s="10">
        <f>E79</f>
        <v>-0.9500932831123938</v>
      </c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7"/>
      <c r="B13" s="2">
        <v>9</v>
      </c>
      <c r="C13" s="5"/>
      <c r="D13" s="5"/>
      <c r="E13" s="2">
        <f t="shared" si="0"/>
        <v>0</v>
      </c>
      <c r="F13" s="5"/>
      <c r="G13" s="2">
        <f t="shared" si="1"/>
        <v>0</v>
      </c>
      <c r="H13" s="2">
        <f t="shared" si="2"/>
        <v>0</v>
      </c>
      <c r="I13" s="2"/>
      <c r="J13" s="2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7"/>
      <c r="B14" s="2">
        <v>10</v>
      </c>
      <c r="C14" s="5"/>
      <c r="D14" s="5"/>
      <c r="E14" s="2">
        <f t="shared" si="0"/>
        <v>0</v>
      </c>
      <c r="F14" s="5"/>
      <c r="G14" s="2">
        <f t="shared" si="1"/>
        <v>0</v>
      </c>
      <c r="H14" s="2">
        <f t="shared" si="2"/>
        <v>0</v>
      </c>
      <c r="I14" s="2"/>
      <c r="J14" s="2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7"/>
      <c r="B15" s="2"/>
      <c r="C15" s="2"/>
      <c r="D15" s="2"/>
      <c r="E15" s="2"/>
      <c r="F15" s="2">
        <f>SUM(F5:F14)</f>
        <v>186</v>
      </c>
      <c r="G15" s="2">
        <f>SUM(G5:G14)</f>
        <v>13860</v>
      </c>
      <c r="H15" s="2">
        <f>SUM(H5:H14)</f>
        <v>48056.45161290323</v>
      </c>
      <c r="I15" s="3"/>
      <c r="J15" s="2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7"/>
      <c r="B17" s="5"/>
      <c r="C17" s="6" t="s">
        <v>34</v>
      </c>
      <c r="D17" s="9"/>
      <c r="E17" s="1" t="s">
        <v>28</v>
      </c>
      <c r="F17" s="14"/>
      <c r="G17" s="6"/>
      <c r="H17" s="2"/>
      <c r="I17" s="2"/>
      <c r="J17" s="2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7"/>
      <c r="B18" s="4"/>
      <c r="C18" s="6" t="s">
        <v>35</v>
      </c>
      <c r="D18" s="9"/>
      <c r="E18" s="2"/>
      <c r="F18" s="2"/>
      <c r="G18" s="2"/>
      <c r="H18" s="2"/>
      <c r="I18" s="2"/>
      <c r="J18" s="2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7"/>
      <c r="B19" s="9"/>
      <c r="C19" s="9"/>
      <c r="D19" s="18"/>
      <c r="E19" s="12" t="s">
        <v>2</v>
      </c>
      <c r="F19" s="12" t="s">
        <v>6</v>
      </c>
      <c r="G19" s="12" t="s">
        <v>21</v>
      </c>
      <c r="H19" s="12" t="s">
        <v>23</v>
      </c>
      <c r="I19" s="2"/>
      <c r="J19" s="2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7"/>
      <c r="B20" s="9"/>
      <c r="C20" s="9"/>
      <c r="D20" s="9"/>
      <c r="E20" s="32">
        <v>89</v>
      </c>
      <c r="F20" s="32">
        <v>3</v>
      </c>
      <c r="G20" s="2">
        <f>E20*F20</f>
        <v>267</v>
      </c>
      <c r="H20" s="2">
        <f>F20*(E20-$J$20)^2</f>
        <v>27</v>
      </c>
      <c r="I20" s="3" t="s">
        <v>8</v>
      </c>
      <c r="J20" s="10">
        <f>G30/F30</f>
        <v>92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7"/>
      <c r="B21" s="9"/>
      <c r="C21" s="9"/>
      <c r="D21" s="9"/>
      <c r="E21" s="32">
        <v>90</v>
      </c>
      <c r="F21" s="32">
        <v>1</v>
      </c>
      <c r="G21" s="2">
        <f aca="true" t="shared" si="3" ref="G21:G29">E21*F21</f>
        <v>90</v>
      </c>
      <c r="H21" s="2">
        <f aca="true" t="shared" si="4" ref="H21:H29">F21*(E21-$J$20)^2</f>
        <v>4</v>
      </c>
      <c r="I21" s="13" t="s">
        <v>19</v>
      </c>
      <c r="J21" s="10">
        <f>SQRT(J23)</f>
        <v>3</v>
      </c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7"/>
      <c r="B22" s="9"/>
      <c r="C22" s="9"/>
      <c r="D22" s="9"/>
      <c r="E22" s="32">
        <v>92</v>
      </c>
      <c r="F22" s="32">
        <v>1</v>
      </c>
      <c r="G22" s="2">
        <f t="shared" si="3"/>
        <v>92</v>
      </c>
      <c r="H22" s="2">
        <f t="shared" si="4"/>
        <v>0</v>
      </c>
      <c r="I22" s="13" t="s">
        <v>20</v>
      </c>
      <c r="J22" s="10">
        <f>SQRT(J24)</f>
        <v>3.2071349029490928</v>
      </c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7"/>
      <c r="B23" s="9"/>
      <c r="C23" s="9"/>
      <c r="D23" s="9"/>
      <c r="E23" s="32">
        <v>95</v>
      </c>
      <c r="F23" s="32">
        <v>1</v>
      </c>
      <c r="G23" s="2">
        <f t="shared" si="3"/>
        <v>95</v>
      </c>
      <c r="H23" s="2">
        <f t="shared" si="4"/>
        <v>9</v>
      </c>
      <c r="I23" s="3" t="s">
        <v>17</v>
      </c>
      <c r="J23" s="10">
        <f>H30/F30</f>
        <v>9</v>
      </c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7"/>
      <c r="B24" s="9"/>
      <c r="C24" s="9"/>
      <c r="D24" s="9"/>
      <c r="E24" s="32">
        <v>96</v>
      </c>
      <c r="F24" s="32">
        <v>2</v>
      </c>
      <c r="G24" s="2">
        <f t="shared" si="3"/>
        <v>192</v>
      </c>
      <c r="H24" s="2">
        <f t="shared" si="4"/>
        <v>32</v>
      </c>
      <c r="I24" s="3" t="s">
        <v>18</v>
      </c>
      <c r="J24" s="10">
        <f>H30/(F30-1)</f>
        <v>10.285714285714286</v>
      </c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7"/>
      <c r="B25" s="9"/>
      <c r="C25" s="9"/>
      <c r="D25" s="9"/>
      <c r="E25" s="32"/>
      <c r="F25" s="33"/>
      <c r="G25" s="2">
        <f t="shared" si="3"/>
        <v>0</v>
      </c>
      <c r="H25" s="2">
        <f t="shared" si="4"/>
        <v>0</v>
      </c>
      <c r="I25" s="2"/>
      <c r="J25" s="2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7"/>
      <c r="B26" s="9"/>
      <c r="C26" s="9"/>
      <c r="D26" s="9"/>
      <c r="E26" s="32"/>
      <c r="F26" s="33"/>
      <c r="G26" s="2">
        <f t="shared" si="3"/>
        <v>0</v>
      </c>
      <c r="H26" s="2">
        <f t="shared" si="4"/>
        <v>0</v>
      </c>
      <c r="I26" s="3" t="s">
        <v>9</v>
      </c>
      <c r="J26" s="10">
        <f>G79</f>
        <v>0.3810947338380866</v>
      </c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7"/>
      <c r="B27" s="9"/>
      <c r="C27" s="9"/>
      <c r="D27" s="9"/>
      <c r="E27" s="32"/>
      <c r="F27" s="32"/>
      <c r="G27" s="2">
        <f t="shared" si="3"/>
        <v>0</v>
      </c>
      <c r="H27" s="2">
        <f t="shared" si="4"/>
        <v>0</v>
      </c>
      <c r="I27" s="3" t="s">
        <v>10</v>
      </c>
      <c r="J27" s="10">
        <f>H79</f>
        <v>-2.1388888888888897</v>
      </c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7"/>
      <c r="B28" s="9"/>
      <c r="C28" s="9"/>
      <c r="D28" s="9"/>
      <c r="E28" s="5"/>
      <c r="F28" s="34"/>
      <c r="G28" s="2">
        <f t="shared" si="3"/>
        <v>0</v>
      </c>
      <c r="H28" s="2">
        <f t="shared" si="4"/>
        <v>0</v>
      </c>
      <c r="I28" s="2"/>
      <c r="J28" s="2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7"/>
      <c r="B29" s="9"/>
      <c r="C29" s="9"/>
      <c r="D29" s="9"/>
      <c r="E29" s="5"/>
      <c r="F29" s="5"/>
      <c r="G29" s="2">
        <f t="shared" si="3"/>
        <v>0</v>
      </c>
      <c r="H29" s="2">
        <f t="shared" si="4"/>
        <v>0</v>
      </c>
      <c r="I29" s="2"/>
      <c r="J29" s="2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7"/>
      <c r="B30" s="9"/>
      <c r="C30" s="9"/>
      <c r="D30" s="9"/>
      <c r="E30" s="2"/>
      <c r="F30" s="2">
        <f>SUM(F20:F29)</f>
        <v>8</v>
      </c>
      <c r="G30" s="2">
        <f>SUM(G20:G29)</f>
        <v>736</v>
      </c>
      <c r="H30" s="2">
        <f>SUM(H20:H29)</f>
        <v>72</v>
      </c>
      <c r="I30" s="2"/>
      <c r="J30" s="2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7"/>
      <c r="B31" s="9"/>
      <c r="C31" s="9"/>
      <c r="D31" s="9"/>
      <c r="E31" s="9"/>
      <c r="F31" s="9"/>
      <c r="G31" s="9"/>
      <c r="H31" s="9"/>
      <c r="I31" s="9"/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7"/>
      <c r="B32" s="8"/>
      <c r="C32" s="8"/>
      <c r="D32" s="8"/>
      <c r="E32" s="1" t="s">
        <v>27</v>
      </c>
      <c r="F32" s="14"/>
      <c r="G32" s="6"/>
      <c r="H32" s="2"/>
      <c r="I32" s="2"/>
      <c r="J32" s="2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7"/>
      <c r="B33" s="9"/>
      <c r="C33" s="9"/>
      <c r="D33" s="9"/>
      <c r="E33" s="13" t="s">
        <v>0</v>
      </c>
      <c r="F33" s="13" t="s">
        <v>1</v>
      </c>
      <c r="G33" s="2"/>
      <c r="H33" s="2"/>
      <c r="I33" s="2"/>
      <c r="J33" s="2"/>
      <c r="K33" s="9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7"/>
      <c r="B34" s="9"/>
      <c r="C34" s="9"/>
      <c r="D34" s="9"/>
      <c r="E34" s="12" t="s">
        <v>2</v>
      </c>
      <c r="F34" s="12" t="s">
        <v>3</v>
      </c>
      <c r="G34" s="12" t="s">
        <v>29</v>
      </c>
      <c r="H34" s="12" t="s">
        <v>39</v>
      </c>
      <c r="I34" s="2"/>
      <c r="J34" s="2"/>
      <c r="K34" s="9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7"/>
      <c r="B35" s="9"/>
      <c r="C35" s="9"/>
      <c r="D35" s="9"/>
      <c r="E35" s="35">
        <v>-1</v>
      </c>
      <c r="F35" s="30">
        <v>0.96</v>
      </c>
      <c r="G35" s="2">
        <f aca="true" t="shared" si="5" ref="G35:G44">E35*F35</f>
        <v>-0.96</v>
      </c>
      <c r="H35" s="2">
        <f>F35*(E35-$J$35)^2</f>
        <v>0.49766400000000005</v>
      </c>
      <c r="I35" s="3" t="s">
        <v>36</v>
      </c>
      <c r="J35" s="10">
        <f>G45</f>
        <v>-0.2799999999999999</v>
      </c>
      <c r="K35" s="9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7"/>
      <c r="B36" s="9"/>
      <c r="C36" s="9"/>
      <c r="D36" s="9"/>
      <c r="E36" s="35">
        <v>9</v>
      </c>
      <c r="F36" s="30">
        <v>0.032</v>
      </c>
      <c r="G36" s="2">
        <f t="shared" si="5"/>
        <v>0.28800000000000003</v>
      </c>
      <c r="H36" s="2">
        <f aca="true" t="shared" si="6" ref="H36:H44">F36*(E36-$J$35)^2</f>
        <v>2.7557888</v>
      </c>
      <c r="I36" s="13" t="s">
        <v>30</v>
      </c>
      <c r="J36" s="10">
        <f>SQRT(J37)</f>
        <v>4.76252034116391</v>
      </c>
      <c r="K36" s="9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7"/>
      <c r="B37" s="9"/>
      <c r="C37" s="9"/>
      <c r="D37" s="9"/>
      <c r="E37" s="35">
        <v>49</v>
      </c>
      <c r="F37" s="30">
        <v>0.008</v>
      </c>
      <c r="G37" s="2">
        <f t="shared" si="5"/>
        <v>0.392</v>
      </c>
      <c r="H37" s="2">
        <f t="shared" si="6"/>
        <v>19.4281472</v>
      </c>
      <c r="I37" s="3" t="s">
        <v>31</v>
      </c>
      <c r="J37" s="10">
        <f>H45/F45</f>
        <v>22.681600000000003</v>
      </c>
      <c r="K37" s="9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7"/>
      <c r="B38" s="8"/>
      <c r="C38" s="8"/>
      <c r="D38" s="8"/>
      <c r="E38" s="5"/>
      <c r="F38" s="5"/>
      <c r="G38" s="2">
        <f t="shared" si="5"/>
        <v>0</v>
      </c>
      <c r="H38" s="2">
        <f t="shared" si="6"/>
        <v>0</v>
      </c>
      <c r="I38" s="2"/>
      <c r="J38" s="2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7"/>
      <c r="B39" s="8"/>
      <c r="C39" s="8"/>
      <c r="D39" s="8"/>
      <c r="E39" s="5"/>
      <c r="F39" s="5"/>
      <c r="G39" s="2">
        <f t="shared" si="5"/>
        <v>0</v>
      </c>
      <c r="H39" s="2">
        <f t="shared" si="6"/>
        <v>0</v>
      </c>
      <c r="I39" s="3" t="s">
        <v>9</v>
      </c>
      <c r="J39" s="10">
        <f>I79</f>
        <v>9.096649794756619</v>
      </c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7"/>
      <c r="B40" s="8"/>
      <c r="C40" s="8"/>
      <c r="D40" s="8"/>
      <c r="E40" s="5"/>
      <c r="F40" s="5"/>
      <c r="G40" s="2">
        <f t="shared" si="5"/>
        <v>0</v>
      </c>
      <c r="H40" s="2">
        <f t="shared" si="6"/>
        <v>0</v>
      </c>
      <c r="I40" s="3" t="s">
        <v>10</v>
      </c>
      <c r="J40" s="10">
        <f>J79</f>
        <v>89.1736537511019</v>
      </c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7"/>
      <c r="B41" s="8"/>
      <c r="C41" s="8"/>
      <c r="D41" s="8"/>
      <c r="E41" s="5"/>
      <c r="F41" s="5"/>
      <c r="G41" s="2">
        <f t="shared" si="5"/>
        <v>0</v>
      </c>
      <c r="H41" s="2">
        <f t="shared" si="6"/>
        <v>0</v>
      </c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7"/>
      <c r="B42" s="8"/>
      <c r="C42" s="8"/>
      <c r="D42" s="8"/>
      <c r="E42" s="5"/>
      <c r="F42" s="5"/>
      <c r="G42" s="2">
        <f t="shared" si="5"/>
        <v>0</v>
      </c>
      <c r="H42" s="2">
        <f t="shared" si="6"/>
        <v>0</v>
      </c>
      <c r="I42" s="2"/>
      <c r="J42" s="2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7"/>
      <c r="B43" s="8"/>
      <c r="C43" s="8"/>
      <c r="D43" s="8"/>
      <c r="E43" s="5"/>
      <c r="F43" s="5"/>
      <c r="G43" s="2">
        <f t="shared" si="5"/>
        <v>0</v>
      </c>
      <c r="H43" s="2">
        <f t="shared" si="6"/>
        <v>0</v>
      </c>
      <c r="I43" s="2"/>
      <c r="J43" s="2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7"/>
      <c r="B44" s="8"/>
      <c r="C44" s="8"/>
      <c r="D44" s="8"/>
      <c r="E44" s="5"/>
      <c r="F44" s="5"/>
      <c r="G44" s="2">
        <f t="shared" si="5"/>
        <v>0</v>
      </c>
      <c r="H44" s="2">
        <f t="shared" si="6"/>
        <v>0</v>
      </c>
      <c r="I44" s="2"/>
      <c r="J44" s="2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7"/>
      <c r="B45" s="8"/>
      <c r="C45" s="8"/>
      <c r="D45" s="8"/>
      <c r="E45" s="2"/>
      <c r="F45" s="2">
        <f>SUM(F35:F44)</f>
        <v>1</v>
      </c>
      <c r="G45" s="2">
        <f>SUM(G35:G44)</f>
        <v>-0.2799999999999999</v>
      </c>
      <c r="H45" s="2">
        <f>SUM(H35:H44)</f>
        <v>22.681600000000003</v>
      </c>
      <c r="I45" s="2"/>
      <c r="J45" s="2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16"/>
      <c r="B64" s="16"/>
      <c r="C64" s="20"/>
      <c r="D64" s="26" t="s">
        <v>37</v>
      </c>
      <c r="E64" s="26"/>
      <c r="F64" s="26"/>
      <c r="G64" s="26" t="s">
        <v>38</v>
      </c>
      <c r="H64" s="27"/>
      <c r="I64" s="26" t="s">
        <v>24</v>
      </c>
      <c r="J64" s="2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2.75">
      <c r="A65" s="16"/>
      <c r="B65" s="16"/>
      <c r="C65" s="21"/>
      <c r="D65" s="26" t="s">
        <v>11</v>
      </c>
      <c r="E65" s="26" t="s">
        <v>12</v>
      </c>
      <c r="F65" s="27"/>
      <c r="G65" s="26" t="s">
        <v>11</v>
      </c>
      <c r="H65" s="26" t="s">
        <v>12</v>
      </c>
      <c r="I65" s="26" t="s">
        <v>11</v>
      </c>
      <c r="J65" s="26" t="s">
        <v>12</v>
      </c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2.75">
      <c r="A66" s="16"/>
      <c r="B66" s="16"/>
      <c r="C66" s="21"/>
      <c r="D66" s="28" t="s">
        <v>25</v>
      </c>
      <c r="E66" s="28" t="s">
        <v>26</v>
      </c>
      <c r="F66" s="27"/>
      <c r="G66" s="28" t="s">
        <v>25</v>
      </c>
      <c r="H66" s="28" t="s">
        <v>26</v>
      </c>
      <c r="I66" s="28" t="s">
        <v>25</v>
      </c>
      <c r="J66" s="28" t="s">
        <v>26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2.75">
      <c r="A67" s="16"/>
      <c r="B67" s="16"/>
      <c r="C67" s="21">
        <v>1</v>
      </c>
      <c r="D67" s="26">
        <f>IF(F5&gt;0,F5*(E5-$J$5)^3,0)</f>
        <v>-514290.13796112913</v>
      </c>
      <c r="E67" s="26">
        <f>IF(F5&gt;0,F5*(E5-$J$5)^4,0)</f>
        <v>15179854.072078489</v>
      </c>
      <c r="F67" s="27"/>
      <c r="G67" s="26">
        <f aca="true" t="shared" si="7" ref="G67:G76">IF(F20&gt;0,F20*(E20-$J$20)^3,0)</f>
        <v>-81</v>
      </c>
      <c r="H67" s="26">
        <f aca="true" t="shared" si="8" ref="H67:H76">IF(F20&gt;0,F20*(E20-$J$20)^4,0)</f>
        <v>243</v>
      </c>
      <c r="I67" s="26">
        <f>IF(F35&gt;0,F35*(E35-$J$35)^3,0)</f>
        <v>-0.35831808000000004</v>
      </c>
      <c r="J67" s="26">
        <f>IF(F35&gt;0,F35*(E35-$J$35)^4,0)</f>
        <v>0.25798901760000004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2.75">
      <c r="A68" s="16"/>
      <c r="B68" s="16"/>
      <c r="C68" s="21">
        <f>C67+1</f>
        <v>2</v>
      </c>
      <c r="D68" s="26">
        <f aca="true" t="shared" si="9" ref="D68:D76">IF(F6&gt;0,F6*(E6-$J$5)^3,0)</f>
        <v>-148665.78832533315</v>
      </c>
      <c r="E68" s="26">
        <f aca="true" t="shared" si="10" ref="E68:E76">IF(F6&gt;0,F6*(E6-$J$5)^4,0)</f>
        <v>2901380.7076395666</v>
      </c>
      <c r="F68" s="27"/>
      <c r="G68" s="26">
        <f t="shared" si="7"/>
        <v>-8</v>
      </c>
      <c r="H68" s="26">
        <f t="shared" si="8"/>
        <v>16</v>
      </c>
      <c r="I68" s="26">
        <f aca="true" t="shared" si="11" ref="I68:I76">IF(F36&gt;0,F36*(E36-$J$35)^3,0)</f>
        <v>25.573720063999996</v>
      </c>
      <c r="J68" s="26">
        <f aca="true" t="shared" si="12" ref="J68:J76">IF(F36&gt;0,F36*(E36-$J$35)^4,0)</f>
        <v>237.32412219391998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2.75">
      <c r="A69" s="16"/>
      <c r="B69" s="16"/>
      <c r="C69" s="21">
        <f aca="true" t="shared" si="13" ref="C69:C76">C68+1</f>
        <v>3</v>
      </c>
      <c r="D69" s="26">
        <f t="shared" si="9"/>
        <v>-24128.98190728743</v>
      </c>
      <c r="E69" s="26">
        <f t="shared" si="10"/>
        <v>229614.5052467675</v>
      </c>
      <c r="F69" s="27"/>
      <c r="G69" s="26">
        <f t="shared" si="7"/>
        <v>0</v>
      </c>
      <c r="H69" s="26">
        <f t="shared" si="8"/>
        <v>0</v>
      </c>
      <c r="I69" s="26">
        <f t="shared" si="11"/>
        <v>957.419094016</v>
      </c>
      <c r="J69" s="26">
        <f t="shared" si="12"/>
        <v>47181.61295310847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2.75">
      <c r="A70" s="16"/>
      <c r="B70" s="16"/>
      <c r="C70" s="21">
        <f t="shared" si="13"/>
        <v>4</v>
      </c>
      <c r="D70" s="26">
        <f t="shared" si="9"/>
        <v>4.078412943506439</v>
      </c>
      <c r="E70" s="26">
        <f t="shared" si="10"/>
        <v>1.9734256178256986</v>
      </c>
      <c r="F70" s="27"/>
      <c r="G70" s="26">
        <f t="shared" si="7"/>
        <v>27</v>
      </c>
      <c r="H70" s="26">
        <f t="shared" si="8"/>
        <v>81</v>
      </c>
      <c r="I70" s="26">
        <f t="shared" si="11"/>
        <v>0</v>
      </c>
      <c r="J70" s="26">
        <f t="shared" si="12"/>
        <v>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2.75">
      <c r="A71" s="16"/>
      <c r="B71" s="16"/>
      <c r="C71" s="21">
        <f t="shared" si="13"/>
        <v>5</v>
      </c>
      <c r="D71" s="26">
        <f t="shared" si="9"/>
        <v>51853.43308381726</v>
      </c>
      <c r="E71" s="26">
        <f t="shared" si="10"/>
        <v>543624.701685181</v>
      </c>
      <c r="F71" s="27"/>
      <c r="G71" s="26">
        <f t="shared" si="7"/>
        <v>128</v>
      </c>
      <c r="H71" s="26">
        <f t="shared" si="8"/>
        <v>512</v>
      </c>
      <c r="I71" s="26">
        <f t="shared" si="11"/>
        <v>0</v>
      </c>
      <c r="J71" s="26">
        <f t="shared" si="12"/>
        <v>0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3:10" ht="12.75">
      <c r="C72" s="20">
        <f t="shared" si="13"/>
        <v>6</v>
      </c>
      <c r="D72" s="26">
        <f t="shared" si="9"/>
        <v>318007.83374173415</v>
      </c>
      <c r="E72" s="26">
        <f t="shared" si="10"/>
        <v>6514031.433096812</v>
      </c>
      <c r="F72" s="27"/>
      <c r="G72" s="26">
        <f t="shared" si="7"/>
        <v>0</v>
      </c>
      <c r="H72" s="26">
        <f t="shared" si="8"/>
        <v>0</v>
      </c>
      <c r="I72" s="26">
        <f t="shared" si="11"/>
        <v>0</v>
      </c>
      <c r="J72" s="26">
        <f t="shared" si="12"/>
        <v>0</v>
      </c>
    </row>
    <row r="73" spans="3:10" ht="12.75">
      <c r="C73" s="20">
        <f t="shared" si="13"/>
        <v>7</v>
      </c>
      <c r="D73" s="26">
        <f t="shared" si="9"/>
        <v>0</v>
      </c>
      <c r="E73" s="26">
        <f t="shared" si="10"/>
        <v>0</v>
      </c>
      <c r="F73" s="27"/>
      <c r="G73" s="26">
        <f t="shared" si="7"/>
        <v>0</v>
      </c>
      <c r="H73" s="26">
        <f t="shared" si="8"/>
        <v>0</v>
      </c>
      <c r="I73" s="26">
        <f t="shared" si="11"/>
        <v>0</v>
      </c>
      <c r="J73" s="26">
        <f t="shared" si="12"/>
        <v>0</v>
      </c>
    </row>
    <row r="74" spans="3:10" ht="12.75">
      <c r="C74" s="20">
        <f t="shared" si="13"/>
        <v>8</v>
      </c>
      <c r="D74" s="26">
        <f t="shared" si="9"/>
        <v>0</v>
      </c>
      <c r="E74" s="26">
        <f t="shared" si="10"/>
        <v>0</v>
      </c>
      <c r="F74" s="27"/>
      <c r="G74" s="26">
        <f t="shared" si="7"/>
        <v>0</v>
      </c>
      <c r="H74" s="26">
        <f t="shared" si="8"/>
        <v>0</v>
      </c>
      <c r="I74" s="26">
        <f t="shared" si="11"/>
        <v>0</v>
      </c>
      <c r="J74" s="26">
        <f t="shared" si="12"/>
        <v>0</v>
      </c>
    </row>
    <row r="75" spans="3:10" ht="12.75">
      <c r="C75" s="20">
        <f t="shared" si="13"/>
        <v>9</v>
      </c>
      <c r="D75" s="26">
        <f t="shared" si="9"/>
        <v>0</v>
      </c>
      <c r="E75" s="26">
        <f t="shared" si="10"/>
        <v>0</v>
      </c>
      <c r="F75" s="27"/>
      <c r="G75" s="26">
        <f t="shared" si="7"/>
        <v>0</v>
      </c>
      <c r="H75" s="26">
        <f t="shared" si="8"/>
        <v>0</v>
      </c>
      <c r="I75" s="26">
        <f t="shared" si="11"/>
        <v>0</v>
      </c>
      <c r="J75" s="26">
        <f t="shared" si="12"/>
        <v>0</v>
      </c>
    </row>
    <row r="76" spans="3:10" ht="12.75">
      <c r="C76" s="20">
        <f t="shared" si="13"/>
        <v>10</v>
      </c>
      <c r="D76" s="26">
        <f t="shared" si="9"/>
        <v>0</v>
      </c>
      <c r="E76" s="26">
        <f t="shared" si="10"/>
        <v>0</v>
      </c>
      <c r="F76" s="27"/>
      <c r="G76" s="26">
        <f t="shared" si="7"/>
        <v>0</v>
      </c>
      <c r="H76" s="26">
        <f t="shared" si="8"/>
        <v>0</v>
      </c>
      <c r="I76" s="26">
        <f t="shared" si="11"/>
        <v>0</v>
      </c>
      <c r="J76" s="26">
        <f t="shared" si="12"/>
        <v>0</v>
      </c>
    </row>
    <row r="77" spans="3:10" ht="12.75">
      <c r="C77" s="20"/>
      <c r="D77" s="27">
        <f>SUM(D67:D76)</f>
        <v>-317219.5629552547</v>
      </c>
      <c r="E77" s="27">
        <f>SUM(E67:E76)</f>
        <v>25368507.393172435</v>
      </c>
      <c r="F77" s="27"/>
      <c r="G77" s="27">
        <f>SUM(G67:G76)</f>
        <v>66</v>
      </c>
      <c r="H77" s="27">
        <f>SUM(H67:H76)</f>
        <v>852</v>
      </c>
      <c r="I77" s="27">
        <f>SUM(I67:I76)</f>
        <v>982.634496</v>
      </c>
      <c r="J77" s="27">
        <f>SUM(J67:J76)</f>
        <v>47419.195064319996</v>
      </c>
    </row>
    <row r="78" spans="3:10" ht="12.75">
      <c r="C78" s="20"/>
      <c r="D78" s="27"/>
      <c r="E78" s="27"/>
      <c r="F78" s="27"/>
      <c r="G78" s="27"/>
      <c r="H78" s="27"/>
      <c r="I78" s="27"/>
      <c r="J78" s="27"/>
    </row>
    <row r="79" spans="3:10" ht="12.75">
      <c r="C79" s="20"/>
      <c r="D79" s="22">
        <f>F15*D77/((F15-1)*(F15-2)*J7^3)</f>
        <v>-0.4140124464085211</v>
      </c>
      <c r="E79" s="20">
        <f>F15*(F15+1)*E77/((F15-1)*(F15-2)*(F15-3)*J7^4)-3*(F15-1)^2/((F15-2)*(F15-3))</f>
        <v>-0.9500932831123938</v>
      </c>
      <c r="F79" s="20"/>
      <c r="G79" s="22">
        <f>F30*G77/((F30-1)*(F30-2)*J22^3)</f>
        <v>0.3810947338380866</v>
      </c>
      <c r="H79" s="22">
        <f>F30*(F30+1)*H77/((F30-1)*(F30-2)*(F30-3)*J22^4)-3*(F30-1)^2/((F30-2)*(F30-3))</f>
        <v>-2.1388888888888897</v>
      </c>
      <c r="I79" s="23">
        <f>I77/J36^3</f>
        <v>9.096649794756619</v>
      </c>
      <c r="J79" s="22">
        <f>J77/J36^4-3</f>
        <v>89.1736537511019</v>
      </c>
    </row>
    <row r="80" spans="3:10" ht="12.75">
      <c r="C80" s="20"/>
      <c r="D80" s="24" t="s">
        <v>13</v>
      </c>
      <c r="E80" s="24" t="s">
        <v>14</v>
      </c>
      <c r="F80" s="24"/>
      <c r="G80" s="24" t="s">
        <v>13</v>
      </c>
      <c r="H80" s="24" t="s">
        <v>14</v>
      </c>
      <c r="I80" s="24" t="s">
        <v>13</v>
      </c>
      <c r="J80" s="24" t="s">
        <v>14</v>
      </c>
    </row>
    <row r="81" spans="3:10" ht="12.75">
      <c r="C81" s="25"/>
      <c r="D81" s="25"/>
      <c r="E81" s="25"/>
      <c r="F81" s="25"/>
      <c r="G81" s="25"/>
      <c r="H81" s="25"/>
      <c r="I81" s="25"/>
      <c r="J81" s="25"/>
    </row>
    <row r="82" spans="3:10" ht="12.75">
      <c r="C82" s="25"/>
      <c r="D82" s="25"/>
      <c r="E82" s="25"/>
      <c r="F82" s="25"/>
      <c r="G82" s="25"/>
      <c r="H82" s="25"/>
      <c r="I82" s="25"/>
      <c r="J82" s="25"/>
    </row>
    <row r="83" spans="3:10" ht="12.75">
      <c r="C83" s="25"/>
      <c r="D83" s="25"/>
      <c r="E83" s="25"/>
      <c r="F83" s="25"/>
      <c r="G83" s="25"/>
      <c r="H83" s="25"/>
      <c r="I83" s="25"/>
      <c r="J83" s="25"/>
    </row>
    <row r="84" spans="3:10" ht="12.75">
      <c r="C84" s="25"/>
      <c r="D84" s="25"/>
      <c r="E84" s="25"/>
      <c r="F84" s="25"/>
      <c r="G84" s="25"/>
      <c r="H84" s="25"/>
      <c r="I84" s="25"/>
      <c r="J84" s="25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Klouwen</dc:creator>
  <cp:keywords/>
  <dc:description/>
  <cp:lastModifiedBy>J. Klouwen</cp:lastModifiedBy>
  <cp:lastPrinted>2007-03-29T19:43:20Z</cp:lastPrinted>
  <dcterms:created xsi:type="dcterms:W3CDTF">2006-03-30T18:52:06Z</dcterms:created>
  <dcterms:modified xsi:type="dcterms:W3CDTF">2007-09-05T07:59:59Z</dcterms:modified>
  <cp:category/>
  <cp:version/>
  <cp:contentType/>
  <cp:contentStatus/>
</cp:coreProperties>
</file>